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8120" windowHeight="4690"/>
  </bookViews>
  <sheets>
    <sheet name="Tableau conception" sheetId="12" r:id="rId1"/>
    <sheet name="Facteur saisonniers" sheetId="13" r:id="rId2"/>
  </sheets>
  <calcPr calcId="162913"/>
</workbook>
</file>

<file path=xl/calcChain.xml><?xml version="1.0" encoding="utf-8"?>
<calcChain xmlns="http://schemas.openxmlformats.org/spreadsheetml/2006/main">
  <c r="H11" i="12" l="1"/>
  <c r="H10" i="12"/>
  <c r="H9" i="12"/>
  <c r="H8" i="12"/>
  <c r="H7" i="12"/>
  <c r="C30" i="12"/>
  <c r="C32" i="12" s="1"/>
  <c r="B33" i="12" s="1"/>
  <c r="G12" i="12" l="1"/>
  <c r="G13" i="12" s="1"/>
  <c r="H26" i="12" l="1"/>
  <c r="H25" i="12"/>
  <c r="H22" i="12"/>
  <c r="H21" i="12"/>
  <c r="I11" i="12" l="1"/>
  <c r="J11" i="12" s="1"/>
  <c r="I10" i="12"/>
  <c r="I7" i="12"/>
  <c r="I8" i="12"/>
  <c r="I9" i="12"/>
  <c r="J8" i="12" l="1"/>
  <c r="J9" i="12"/>
  <c r="J10" i="12"/>
  <c r="J7" i="12"/>
  <c r="K10" i="12" l="1"/>
  <c r="K9" i="12"/>
  <c r="K8" i="12"/>
  <c r="K11" i="12"/>
  <c r="K7" i="12"/>
  <c r="C17" i="12"/>
  <c r="C20" i="12" s="1"/>
  <c r="C23" i="12" s="1"/>
  <c r="C26" i="12" s="1"/>
</calcChain>
</file>

<file path=xl/comments1.xml><?xml version="1.0" encoding="utf-8"?>
<comments xmlns="http://schemas.openxmlformats.org/spreadsheetml/2006/main">
  <authors>
    <author>Auteur</author>
  </authors>
  <commentList>
    <comment ref="K1" authorId="0" shapeId="0">
      <text>
        <r>
          <rPr>
            <b/>
            <sz val="9"/>
            <color indexed="81"/>
            <rFont val="Tahoma"/>
            <family val="2"/>
          </rPr>
          <t>Cet utilitaire de calcul permet de dimensionner une chaussée non revêtue en utilisant des principes de conception mécanistes-empiriques.
Il sagit pour l'utilisateur de renseigner les caractéristiques de la chaussée (hauteur de fondation granulaire prévue, module réversible de la fondation, classification du sol d'infrastructure et module réversible d'été du sol d'infrastructure). Il faut également choisir un critère de conception correspondant à un endommagement critique de la chaussée, à savoir une profondeur d'ornière au sommet du sol d'infrastructure de 25mm ou 50mm.
Après que l'utilisateur ait renseigné la durée des saisons de l'année, le logiciel se charge de déterminer la variation saisonnière des modules réversibles du sol d'infrastructure, afin de déterminer le dommage moyen et ainsi le module effectif de ce sol. Ce calcul se fait à l'aide des facteurs saisonniers qui dépendent du type de sol, dont les valeurs classiques sont renseignées dans l'onglet "Facteurs saisonniers" et sont modifiables par l'utilisateur. Connaissant le module effectif, le logiciel, se basant sur le code de calcul de Boussinesq et d'Odemark, calcule la déformation réversible au sommet du sol d'infrastructure induite par un cycle de chargement. Se basant sur les lois d'endommagement développées dans le cadre du projet "Conception Mécaniste-Empirique des Chaussées Non Revêtues" de la Chaire I3C, le logiciel calcule le nombre de cycles de chargements, exprimés en Équivalents de Charge Axiale Simple, que peut subir cette chaussée avant d'atteindre l'ornièrage critique.
Ainsi, l'utilisateur peut, en ajustant la hauteur de fondation, obtenir le nombre de cycles admissible correspondant à son cahier des charges.
Un graphique permet de visualiser la répartition du dommage subit par la chaussée en fonction des saisons.</t>
        </r>
        <r>
          <rPr>
            <sz val="9"/>
            <color indexed="81"/>
            <rFont val="Tahoma"/>
            <family val="2"/>
          </rPr>
          <t xml:space="preserve">
</t>
        </r>
        <r>
          <rPr>
            <b/>
            <sz val="9"/>
            <color indexed="81"/>
            <rFont val="Tahoma"/>
            <family val="2"/>
          </rPr>
          <t>L'utilitaire de calcul comporte également un volet pour la détermination de la stabilité des pentes latérales de la chaussée. Le risque de glissement des pentes est caractérisé avec le Facteur de Sécurité. Si ce facteur de sécurité est inférieur à 1,5 alors le risque de rupture des pentes est non négligeable.</t>
        </r>
      </text>
    </comment>
    <comment ref="B5" authorId="0" shapeId="0">
      <text>
        <r>
          <rPr>
            <b/>
            <sz val="9"/>
            <color indexed="81"/>
            <rFont val="Tahoma"/>
            <family val="2"/>
          </rPr>
          <t>Entrez les caractéristiques de la couche de fondation granulaire, à savoir sa hauteur en mm et son module réversible en MPa</t>
        </r>
      </text>
    </comment>
    <comment ref="F5" authorId="0" shapeId="0">
      <text>
        <r>
          <rPr>
            <b/>
            <sz val="9"/>
            <color indexed="81"/>
            <rFont val="Tahoma"/>
            <family val="2"/>
          </rPr>
          <t>Entrez la durée, en mois, de chaque saison de l'année.
Le logiciel détermine les facteurs saisonnier qui sont fonction du type de sol.
Le logiciel calcule le module réversible du sol d'infrastructure pour chaque saison, qui correspond au module réversible d'été multiplié par le facteur saisonnier
Le logiciel calcule le dommage saisonnier</t>
        </r>
        <r>
          <rPr>
            <sz val="9"/>
            <color indexed="81"/>
            <rFont val="Tahoma"/>
            <family val="2"/>
          </rPr>
          <t xml:space="preserve">
</t>
        </r>
      </text>
    </comment>
    <comment ref="B9" authorId="0" shapeId="0">
      <text>
        <r>
          <rPr>
            <b/>
            <sz val="9"/>
            <color indexed="81"/>
            <rFont val="Tahoma"/>
            <family val="2"/>
          </rPr>
          <t>Entrez les caractéristiques du sol d'infrastructure, à savoir sa classification selon le MTQ et son module réversible d'été. Le logiciel se charge, par l'intermédiaire des facteurs saisonniers, de déterminer la variation de ce module réversible suivant les saisons.</t>
        </r>
      </text>
    </comment>
    <comment ref="B13" authorId="0" shapeId="0">
      <text>
        <r>
          <rPr>
            <b/>
            <sz val="9"/>
            <color indexed="81"/>
            <rFont val="Tahoma"/>
            <family val="2"/>
          </rPr>
          <t>Entrez le critère de conception, à savoir l'endommagement critique de la chaussée correspondant à une ornière au sommet du sol d'infrastructure de 25mm ou 50mm de profondeur.</t>
        </r>
      </text>
    </comment>
    <comment ref="B16" authorId="0" shapeId="0">
      <text>
        <r>
          <rPr>
            <b/>
            <sz val="9"/>
            <color indexed="81"/>
            <rFont val="Tahoma"/>
            <family val="2"/>
          </rPr>
          <t>Le logiciel calcule le dommage saisonnier moyen.
Le dommage correspond au nombre de cycles subit par la chaussée divisé par le nombre de cycle admissible par celle-ci.</t>
        </r>
      </text>
    </comment>
    <comment ref="B19" authorId="0" shapeId="0">
      <text>
        <r>
          <rPr>
            <b/>
            <sz val="9"/>
            <color indexed="81"/>
            <rFont val="Tahoma"/>
            <family val="2"/>
          </rPr>
          <t>Le logiciel calcule le module réversible effectif du sol d'infrastructure, qui correspond au dommage moyen</t>
        </r>
        <r>
          <rPr>
            <sz val="9"/>
            <color indexed="81"/>
            <rFont val="Tahoma"/>
            <family val="2"/>
          </rPr>
          <t xml:space="preserve">
</t>
        </r>
      </text>
    </comment>
    <comment ref="B22" authorId="0" shapeId="0">
      <text>
        <r>
          <rPr>
            <b/>
            <sz val="9"/>
            <color indexed="81"/>
            <rFont val="Tahoma"/>
            <family val="2"/>
          </rPr>
          <t>Le logiciel calcule la déformation verticale réversible au sommet du sol d'infrastructure induite par chaque cycle de chargement</t>
        </r>
        <r>
          <rPr>
            <sz val="9"/>
            <color indexed="81"/>
            <rFont val="Tahoma"/>
            <family val="2"/>
          </rPr>
          <t xml:space="preserve">
</t>
        </r>
      </text>
    </comment>
    <comment ref="B25" authorId="0" shapeId="0">
      <text>
        <r>
          <rPr>
            <b/>
            <sz val="9"/>
            <color indexed="81"/>
            <rFont val="Tahoma"/>
            <family val="2"/>
          </rPr>
          <t>Le logiciel calcule le nombre de cycles, exprimé en Équivalents de Charge Axiale Simple, que peut subir la chaussée avant d'atteindre l'ornièrage critique définie comme critère de conception</t>
        </r>
        <r>
          <rPr>
            <sz val="9"/>
            <color indexed="81"/>
            <rFont val="Tahoma"/>
            <family val="2"/>
          </rPr>
          <t xml:space="preserve">
</t>
        </r>
      </text>
    </comment>
    <comment ref="B28" authorId="0" shapeId="0">
      <text>
        <r>
          <rPr>
            <b/>
            <sz val="9"/>
            <color indexed="81"/>
            <rFont val="Tahoma"/>
            <family val="2"/>
          </rPr>
          <t>Entrez la distance charge-accotement, c’est-à-dire la distance entre la roue et l'extrémité de la chaussée lorsque le véhicule est en circulation ou en stationnement.
Entrez la valeur de la pente latérale de la chaussée P. P est la valeur, en mètres, de la partie horizontale de la pente lorsque la partie verticale vaut 1m.</t>
        </r>
        <r>
          <rPr>
            <sz val="9"/>
            <color indexed="81"/>
            <rFont val="Tahoma"/>
            <family val="2"/>
          </rPr>
          <t xml:space="preserve">
</t>
        </r>
        <r>
          <rPr>
            <b/>
            <sz val="9"/>
            <color indexed="81"/>
            <rFont val="Tahoma"/>
            <family val="2"/>
          </rPr>
          <t>Le logiciel calcule le facteur de sécurité qui correspond au rapport entre les forces de résistance et les forces qui entrainent la rupture de la pente.
Si le facteur de sécurité est inférieur à 1,5 alors le risque de rupture des pentes latérales est non négligeable</t>
        </r>
      </text>
    </comment>
  </commentList>
</comments>
</file>

<file path=xl/comments2.xml><?xml version="1.0" encoding="utf-8"?>
<comments xmlns="http://schemas.openxmlformats.org/spreadsheetml/2006/main">
  <authors>
    <author>Auteur</author>
  </authors>
  <commentList>
    <comment ref="G3" authorId="0" shapeId="0">
      <text>
        <r>
          <rPr>
            <b/>
            <sz val="9"/>
            <color indexed="81"/>
            <rFont val="Tahoma"/>
            <family val="2"/>
          </rPr>
          <t>Les valeurs des facteurs saisonniers renseignées ici sont typiques. Elles sont cependant modifiables par l'utilisateur s'il le souhaite</t>
        </r>
        <r>
          <rPr>
            <sz val="9"/>
            <color indexed="81"/>
            <rFont val="Tahoma"/>
            <family val="2"/>
          </rPr>
          <t xml:space="preserve">
</t>
        </r>
      </text>
    </comment>
  </commentList>
</comments>
</file>

<file path=xl/sharedStrings.xml><?xml version="1.0" encoding="utf-8"?>
<sst xmlns="http://schemas.openxmlformats.org/spreadsheetml/2006/main" count="95" uniqueCount="72">
  <si>
    <t>uf</t>
  </si>
  <si>
    <t>Saison</t>
  </si>
  <si>
    <t>Durée saison (mois)</t>
  </si>
  <si>
    <t>dommage uf</t>
  </si>
  <si>
    <t>Hiver</t>
  </si>
  <si>
    <t>Été</t>
  </si>
  <si>
    <t>Dommage moyen</t>
  </si>
  <si>
    <t>Nombre de cycles admissible</t>
  </si>
  <si>
    <t xml:space="preserve">Hauteur de fondation prévue </t>
  </si>
  <si>
    <t xml:space="preserve">Module Réversible fondation </t>
  </si>
  <si>
    <t>mm</t>
  </si>
  <si>
    <t>Mpa</t>
  </si>
  <si>
    <t>Caractéristiques de la fondation</t>
  </si>
  <si>
    <t>Critère de conception</t>
  </si>
  <si>
    <t>Orniérage structural admissible</t>
  </si>
  <si>
    <t>Variation saisonnière des modules réversibles du sol d'infrastructure</t>
  </si>
  <si>
    <t>Module effectif du sol d'infrastructure</t>
  </si>
  <si>
    <t>MR</t>
  </si>
  <si>
    <t>MPa</t>
  </si>
  <si>
    <t>Déformation au sommet du sol d'infrastructure</t>
  </si>
  <si>
    <t>N</t>
  </si>
  <si>
    <t>ÉCAS</t>
  </si>
  <si>
    <t>Mode d'emploi</t>
  </si>
  <si>
    <t>Données à entrer</t>
  </si>
  <si>
    <t>Données calculées</t>
  </si>
  <si>
    <t>Defaut Granulaire</t>
  </si>
  <si>
    <t>MG 20</t>
  </si>
  <si>
    <t>MG 56</t>
  </si>
  <si>
    <t>MG 112</t>
  </si>
  <si>
    <t>SP-SM</t>
  </si>
  <si>
    <t>SM</t>
  </si>
  <si>
    <t>SC</t>
  </si>
  <si>
    <t>ML</t>
  </si>
  <si>
    <t>MH</t>
  </si>
  <si>
    <t>CL</t>
  </si>
  <si>
    <t>ML-CL</t>
  </si>
  <si>
    <t>CH</t>
  </si>
  <si>
    <t>SP</t>
  </si>
  <si>
    <t>GP</t>
  </si>
  <si>
    <t>Defaut Sol</t>
  </si>
  <si>
    <t>Classe du matériau</t>
  </si>
  <si>
    <t>Facteur saisonnier Hiver</t>
  </si>
  <si>
    <t>Facteur saisonnier Automne</t>
  </si>
  <si>
    <t>Facteur saisonnier Début du dégel</t>
  </si>
  <si>
    <t>Facteur saisonnier Fin du dégel</t>
  </si>
  <si>
    <t>Facteur saisonnier Été</t>
  </si>
  <si>
    <t>Automne</t>
  </si>
  <si>
    <t>Début du dégel</t>
  </si>
  <si>
    <t>Fin du dégel</t>
  </si>
  <si>
    <t>Caractéristiques du sol d'infrastructure</t>
  </si>
  <si>
    <t>Classification du sol</t>
  </si>
  <si>
    <t>Module réversible d'été</t>
  </si>
  <si>
    <t>MR sol infra (MPa)</t>
  </si>
  <si>
    <t>Facteur saisonnier</t>
  </si>
  <si>
    <t>Structure de chaussée</t>
  </si>
  <si>
    <t>épaisseur</t>
  </si>
  <si>
    <t>module</t>
  </si>
  <si>
    <t>Sol d'infrastructure</t>
  </si>
  <si>
    <t>classification</t>
  </si>
  <si>
    <t>Fondation granulaire</t>
  </si>
  <si>
    <t>Total</t>
  </si>
  <si>
    <t>Stabilité des pentes latérales</t>
  </si>
  <si>
    <t>Distance charge-accotement</t>
  </si>
  <si>
    <t>cm</t>
  </si>
  <si>
    <t>Hauteur de fondation</t>
  </si>
  <si>
    <t>Pente latérale P</t>
  </si>
  <si>
    <t>Facteur de sécurité</t>
  </si>
  <si>
    <t>εv</t>
  </si>
  <si>
    <t>P:1</t>
  </si>
  <si>
    <t>Facteurs saisonniers à ajuster (si nécessaire)</t>
  </si>
  <si>
    <t>i3C - Conception mécaniste-empirique des Chaussées Non Revêtues</t>
  </si>
  <si>
    <t>i3C - CmeCNR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</si>
</sst>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0"/>
      <name val="Calibri"/>
      <family val="2"/>
      <scheme val="minor"/>
    </font>
    <font>
      <b/>
      <sz val="12"/>
      <color theme="1"/>
      <name val="Calibri"/>
      <family val="2"/>
      <scheme val="minor"/>
    </font>
    <font>
      <b/>
      <sz val="18"/>
      <color theme="1"/>
      <name val="Calibri"/>
      <family val="2"/>
      <scheme val="minor"/>
    </font>
    <font>
      <sz val="11"/>
      <color theme="1"/>
      <name val="Calibri"/>
      <family val="2"/>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499984740745262"/>
        <bgColor indexed="64"/>
      </patternFill>
    </fill>
    <fill>
      <patternFill patternType="solid">
        <fgColor theme="9" tint="-0.499984740745262"/>
        <bgColor indexed="64"/>
      </patternFill>
    </fill>
    <fill>
      <patternFill patternType="solid">
        <fgColor theme="0" tint="-0.34998626667073579"/>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5">
    <xf numFmtId="0" fontId="0" fillId="0" borderId="0" xfId="0"/>
    <xf numFmtId="0" fontId="0" fillId="3" borderId="6" xfId="0" applyFill="1" applyBorder="1"/>
    <xf numFmtId="0" fontId="0" fillId="3" borderId="0" xfId="0" applyFill="1" applyBorder="1" applyAlignment="1">
      <alignment vertical="center"/>
    </xf>
    <xf numFmtId="0" fontId="0" fillId="3" borderId="0" xfId="0" applyFill="1" applyBorder="1"/>
    <xf numFmtId="0" fontId="0" fillId="3" borderId="0" xfId="0" applyFill="1" applyBorder="1" applyAlignment="1">
      <alignment horizontal="center" vertical="center"/>
    </xf>
    <xf numFmtId="0" fontId="0" fillId="3" borderId="3" xfId="0" applyFill="1" applyBorder="1"/>
    <xf numFmtId="0" fontId="0" fillId="3" borderId="9" xfId="0" applyFill="1" applyBorder="1"/>
    <xf numFmtId="0" fontId="0" fillId="3" borderId="4" xfId="0" applyFill="1" applyBorder="1"/>
    <xf numFmtId="0" fontId="0" fillId="3" borderId="5" xfId="0" applyFill="1" applyBorder="1"/>
    <xf numFmtId="0" fontId="0" fillId="3" borderId="4" xfId="0" applyFill="1" applyBorder="1" applyAlignment="1">
      <alignment vertical="center"/>
    </xf>
    <xf numFmtId="0" fontId="0" fillId="3" borderId="4" xfId="0" applyFill="1" applyBorder="1" applyAlignment="1">
      <alignment horizontal="center" vertical="center"/>
    </xf>
    <xf numFmtId="0" fontId="0" fillId="3" borderId="4" xfId="0" applyFill="1" applyBorder="1" applyAlignment="1">
      <alignment horizontal="center"/>
    </xf>
    <xf numFmtId="0" fontId="4" fillId="3" borderId="4" xfId="0" applyFont="1" applyFill="1" applyBorder="1" applyAlignment="1">
      <alignment horizontal="center" vertical="center"/>
    </xf>
    <xf numFmtId="0" fontId="0" fillId="5" borderId="0" xfId="0" applyFill="1" applyBorder="1" applyAlignment="1">
      <alignment horizontal="center"/>
    </xf>
    <xf numFmtId="0" fontId="0" fillId="6" borderId="0" xfId="0" applyFill="1" applyBorder="1" applyAlignment="1">
      <alignment horizontal="center"/>
    </xf>
    <xf numFmtId="0" fontId="2" fillId="2" borderId="0" xfId="0" applyFont="1" applyFill="1" applyBorder="1" applyAlignment="1">
      <alignment horizontal="center" vertical="center"/>
    </xf>
    <xf numFmtId="0" fontId="1" fillId="3" borderId="0" xfId="0" applyFont="1" applyFill="1" applyBorder="1"/>
    <xf numFmtId="1" fontId="0" fillId="5" borderId="7" xfId="0" applyNumberFormat="1" applyFill="1" applyBorder="1" applyAlignment="1">
      <alignment horizontal="center"/>
    </xf>
    <xf numFmtId="11" fontId="0" fillId="5" borderId="7" xfId="0" applyNumberFormat="1" applyFill="1" applyBorder="1" applyAlignment="1">
      <alignment horizontal="center" vertical="center"/>
    </xf>
    <xf numFmtId="2" fontId="0" fillId="5" borderId="7" xfId="0" applyNumberFormat="1" applyFill="1" applyBorder="1" applyAlignment="1">
      <alignment horizontal="center"/>
    </xf>
    <xf numFmtId="11" fontId="0" fillId="5" borderId="7" xfId="0" applyNumberFormat="1" applyFill="1" applyBorder="1"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0" fillId="3" borderId="0" xfId="0" applyFill="1" applyBorder="1" applyAlignment="1"/>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3" borderId="5" xfId="0" applyFill="1" applyBorder="1" applyAlignment="1">
      <alignment horizontal="center" vertical="center"/>
    </xf>
    <xf numFmtId="0" fontId="0" fillId="5" borderId="6" xfId="0" applyFill="1" applyBorder="1" applyAlignment="1">
      <alignment horizontal="center"/>
    </xf>
    <xf numFmtId="0" fontId="0" fillId="3" borderId="13" xfId="0" applyFill="1" applyBorder="1" applyAlignment="1">
      <alignment horizontal="center"/>
    </xf>
    <xf numFmtId="0" fontId="0" fillId="3" borderId="14" xfId="0" applyFill="1" applyBorder="1"/>
    <xf numFmtId="0" fontId="0" fillId="3" borderId="13" xfId="0" applyFill="1" applyBorder="1" applyAlignment="1">
      <alignment horizontal="left"/>
    </xf>
    <xf numFmtId="11" fontId="0" fillId="5" borderId="14" xfId="0" applyNumberFormat="1" applyFill="1" applyBorder="1" applyAlignment="1">
      <alignment horizontal="center"/>
    </xf>
    <xf numFmtId="0" fontId="0" fillId="3" borderId="15" xfId="0" applyFill="1" applyBorder="1"/>
    <xf numFmtId="0" fontId="0" fillId="5" borderId="16" xfId="0" applyFill="1" applyBorder="1" applyAlignment="1">
      <alignment horizontal="center"/>
    </xf>
    <xf numFmtId="11" fontId="0" fillId="5" borderId="17" xfId="0" applyNumberFormat="1" applyFill="1" applyBorder="1" applyAlignment="1">
      <alignment horizontal="center"/>
    </xf>
    <xf numFmtId="0" fontId="0" fillId="3" borderId="3" xfId="0" applyFill="1" applyBorder="1" applyAlignment="1"/>
    <xf numFmtId="0" fontId="0" fillId="3" borderId="7" xfId="0" applyFill="1" applyBorder="1"/>
    <xf numFmtId="0" fontId="0" fillId="3" borderId="0" xfId="0" applyFill="1" applyBorder="1" applyAlignment="1">
      <alignment vertical="center" wrapText="1"/>
    </xf>
    <xf numFmtId="0" fontId="0" fillId="9" borderId="0" xfId="0" applyFill="1" applyBorder="1"/>
    <xf numFmtId="0" fontId="2" fillId="8" borderId="0" xfId="0" applyFont="1" applyFill="1" applyBorder="1" applyAlignment="1">
      <alignment horizontal="right"/>
    </xf>
    <xf numFmtId="1" fontId="5" fillId="8" borderId="0" xfId="0" applyNumberFormat="1" applyFont="1" applyFill="1" applyBorder="1" applyAlignment="1">
      <alignment horizontal="left" vertical="center"/>
    </xf>
    <xf numFmtId="0" fontId="2" fillId="8" borderId="0" xfId="0" applyFont="1" applyFill="1" applyBorder="1" applyAlignment="1">
      <alignment horizontal="center"/>
    </xf>
    <xf numFmtId="0" fontId="2" fillId="8" borderId="0" xfId="0" applyFont="1" applyFill="1" applyBorder="1" applyAlignment="1">
      <alignment horizontal="left"/>
    </xf>
    <xf numFmtId="0" fontId="2" fillId="9" borderId="0" xfId="0" applyFont="1" applyFill="1" applyBorder="1" applyAlignment="1">
      <alignment horizontal="right"/>
    </xf>
    <xf numFmtId="0" fontId="2" fillId="9" borderId="0" xfId="0" applyFont="1" applyFill="1" applyBorder="1" applyAlignment="1">
      <alignment horizontal="left"/>
    </xf>
    <xf numFmtId="0" fontId="2" fillId="8" borderId="0" xfId="0" applyFont="1" applyFill="1" applyBorder="1" applyAlignment="1">
      <alignment horizontal="center" vertical="center" wrapText="1"/>
    </xf>
    <xf numFmtId="0" fontId="2" fillId="9" borderId="0" xfId="0" applyFont="1" applyFill="1" applyBorder="1" applyAlignment="1">
      <alignment horizontal="center"/>
    </xf>
    <xf numFmtId="164" fontId="1" fillId="3" borderId="0" xfId="0" applyNumberFormat="1" applyFont="1" applyFill="1" applyBorder="1"/>
    <xf numFmtId="0" fontId="1" fillId="0" borderId="0" xfId="0" applyFont="1" applyAlignment="1">
      <alignment vertical="center" wrapText="1"/>
    </xf>
    <xf numFmtId="0" fontId="1" fillId="0" borderId="0" xfId="0" applyFont="1" applyBorder="1" applyAlignment="1">
      <alignment vertical="center" wrapText="1"/>
    </xf>
    <xf numFmtId="0" fontId="2" fillId="8" borderId="0" xfId="0" applyFont="1" applyFill="1" applyBorder="1" applyAlignment="1">
      <alignment vertical="center" wrapText="1"/>
    </xf>
    <xf numFmtId="0" fontId="0" fillId="3" borderId="0" xfId="0" applyFill="1" applyBorder="1" applyAlignment="1">
      <alignment horizontal="right"/>
    </xf>
    <xf numFmtId="0" fontId="0" fillId="3" borderId="0" xfId="0" applyFill="1" applyBorder="1" applyAlignment="1">
      <alignment horizontal="center"/>
    </xf>
    <xf numFmtId="0" fontId="8" fillId="3" borderId="0" xfId="0" applyFont="1" applyFill="1" applyBorder="1"/>
    <xf numFmtId="0" fontId="0" fillId="10" borderId="0" xfId="0" applyFill="1" applyBorder="1" applyAlignment="1">
      <alignment horizontal="center"/>
    </xf>
    <xf numFmtId="0" fontId="0" fillId="3" borderId="3" xfId="0" applyFill="1" applyBorder="1" applyAlignment="1">
      <alignment horizontal="center"/>
    </xf>
    <xf numFmtId="0" fontId="0" fillId="3" borderId="9" xfId="0" applyFill="1" applyBorder="1" applyAlignment="1">
      <alignment horizontal="center"/>
    </xf>
    <xf numFmtId="2" fontId="0" fillId="3" borderId="0" xfId="0" applyNumberFormat="1" applyFill="1" applyBorder="1" applyAlignment="1">
      <alignment horizontal="center"/>
    </xf>
    <xf numFmtId="0" fontId="5" fillId="0" borderId="0" xfId="0" applyFont="1"/>
    <xf numFmtId="0" fontId="0" fillId="0" borderId="0" xfId="0" applyAlignment="1" applyProtection="1">
      <alignment vertical="center" wrapText="1"/>
      <protection locked="0"/>
    </xf>
    <xf numFmtId="0" fontId="0" fillId="6" borderId="6"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0"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2" fillId="4" borderId="1" xfId="0" applyFont="1" applyFill="1" applyBorder="1" applyAlignment="1">
      <alignment horizontal="center"/>
    </xf>
    <xf numFmtId="0" fontId="2" fillId="4" borderId="8" xfId="0" applyFont="1" applyFill="1" applyBorder="1" applyAlignment="1">
      <alignment horizontal="center"/>
    </xf>
    <xf numFmtId="0" fontId="2" fillId="4" borderId="2" xfId="0" applyFont="1" applyFill="1" applyBorder="1" applyAlignment="1">
      <alignment horizontal="center"/>
    </xf>
    <xf numFmtId="0" fontId="9" fillId="3" borderId="4" xfId="0" applyFont="1" applyFill="1" applyBorder="1" applyAlignment="1">
      <alignment horizontal="center"/>
    </xf>
    <xf numFmtId="0" fontId="9" fillId="3" borderId="7" xfId="0" applyFont="1" applyFill="1" applyBorder="1" applyAlignment="1">
      <alignment horizontal="center"/>
    </xf>
    <xf numFmtId="0" fontId="9" fillId="3" borderId="5" xfId="0" applyFont="1" applyFill="1" applyBorder="1" applyAlignment="1">
      <alignment horizontal="center"/>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8" borderId="0" xfId="0" applyFont="1" applyFill="1" applyBorder="1" applyAlignment="1">
      <alignment horizontal="center" vertical="center" wrapText="1"/>
    </xf>
    <xf numFmtId="0" fontId="2" fillId="9" borderId="0" xfId="0" applyFont="1" applyFill="1" applyBorder="1" applyAlignment="1">
      <alignment horizontal="center"/>
    </xf>
    <xf numFmtId="0" fontId="3" fillId="3" borderId="0" xfId="0" applyFont="1" applyFill="1" applyBorder="1" applyAlignment="1">
      <alignment horizontal="left" vertical="center"/>
    </xf>
    <xf numFmtId="0" fontId="3" fillId="3" borderId="0" xfId="0" applyFont="1" applyFill="1" applyBorder="1"/>
  </cellXfs>
  <cellStyles count="1">
    <cellStyle name="Normal" xfId="0" builtinId="0"/>
  </cellStyles>
  <dxfs count="9">
    <dxf>
      <font>
        <color rgb="FFFF0000"/>
      </font>
    </dxf>
    <dxf>
      <font>
        <color rgb="FF00B050"/>
      </font>
    </dxf>
    <dxf>
      <font>
        <color rgb="FF00B050"/>
      </font>
    </dxf>
    <dxf>
      <font>
        <color rgb="FFFF0000"/>
      </font>
    </dxf>
    <dxf>
      <font>
        <color rgb="FF00B050"/>
      </font>
    </dxf>
    <dxf>
      <font>
        <color rgb="FF00B050"/>
      </font>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Dommage saisonnier en pourcentage du dommage</a:t>
            </a:r>
            <a:r>
              <a:rPr lang="fr-FR" sz="1400" baseline="0"/>
              <a:t> annuel</a:t>
            </a:r>
            <a:endParaRPr lang="fr-FR" sz="1400"/>
          </a:p>
        </c:rich>
      </c:tx>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'Tableau conception'!$F$7:$F$11</c:f>
              <c:strCache>
                <c:ptCount val="5"/>
                <c:pt idx="0">
                  <c:v>Automne</c:v>
                </c:pt>
                <c:pt idx="1">
                  <c:v>Hiver</c:v>
                </c:pt>
                <c:pt idx="2">
                  <c:v>Début du dégel</c:v>
                </c:pt>
                <c:pt idx="3">
                  <c:v>Fin du dégel</c:v>
                </c:pt>
                <c:pt idx="4">
                  <c:v>Été</c:v>
                </c:pt>
              </c:strCache>
            </c:strRef>
          </c:cat>
          <c:val>
            <c:numRef>
              <c:f>'Tableau conception'!$K$7:$K$11</c:f>
              <c:numCache>
                <c:formatCode>0.0%</c:formatCode>
                <c:ptCount val="5"/>
                <c:pt idx="0">
                  <c:v>7.6791902764414693E-2</c:v>
                </c:pt>
                <c:pt idx="1">
                  <c:v>9.7750723611333273E-3</c:v>
                </c:pt>
                <c:pt idx="2">
                  <c:v>9.7750723611333273E-3</c:v>
                </c:pt>
                <c:pt idx="3">
                  <c:v>0.40388416059751231</c:v>
                </c:pt>
                <c:pt idx="4">
                  <c:v>0.4997737919158064</c:v>
                </c:pt>
              </c:numCache>
            </c:numRef>
          </c:val>
          <c:extLst>
            <c:ext xmlns:c16="http://schemas.microsoft.com/office/drawing/2014/chart" uri="{C3380CC4-5D6E-409C-BE32-E72D297353CC}">
              <c16:uniqueId val="{00000000-B4B4-46C4-BCE5-CB16009B7B69}"/>
            </c:ext>
          </c:extLst>
        </c:ser>
        <c:dLbls>
          <c:showLegendKey val="0"/>
          <c:showVal val="0"/>
          <c:showCatName val="0"/>
          <c:showSerName val="0"/>
          <c:showPercent val="0"/>
          <c:showBubbleSize val="0"/>
        </c:dLbls>
        <c:gapWidth val="150"/>
        <c:axId val="620588624"/>
        <c:axId val="620590192"/>
      </c:barChart>
      <c:catAx>
        <c:axId val="620588624"/>
        <c:scaling>
          <c:orientation val="minMax"/>
        </c:scaling>
        <c:delete val="0"/>
        <c:axPos val="b"/>
        <c:numFmt formatCode="General" sourceLinked="0"/>
        <c:majorTickMark val="out"/>
        <c:minorTickMark val="none"/>
        <c:tickLblPos val="nextTo"/>
        <c:crossAx val="620590192"/>
        <c:crosses val="autoZero"/>
        <c:auto val="1"/>
        <c:lblAlgn val="ctr"/>
        <c:lblOffset val="100"/>
        <c:noMultiLvlLbl val="0"/>
      </c:catAx>
      <c:valAx>
        <c:axId val="620590192"/>
        <c:scaling>
          <c:orientation val="minMax"/>
        </c:scaling>
        <c:delete val="0"/>
        <c:axPos val="l"/>
        <c:majorGridlines/>
        <c:numFmt formatCode="0%" sourceLinked="0"/>
        <c:majorTickMark val="out"/>
        <c:minorTickMark val="none"/>
        <c:tickLblPos val="nextTo"/>
        <c:crossAx val="62058862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11908</xdr:colOff>
      <xdr:row>0</xdr:row>
      <xdr:rowOff>11907</xdr:rowOff>
    </xdr:from>
    <xdr:to>
      <xdr:col>1</xdr:col>
      <xdr:colOff>2155031</xdr:colOff>
      <xdr:row>3</xdr:row>
      <xdr:rowOff>166688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8" y="11907"/>
          <a:ext cx="2500311" cy="1166812"/>
        </a:xfrm>
        <a:prstGeom prst="rect">
          <a:avLst/>
        </a:prstGeom>
      </xdr:spPr>
    </xdr:pic>
    <xdr:clientData/>
  </xdr:twoCellAnchor>
  <xdr:twoCellAnchor>
    <xdr:from>
      <xdr:col>10</xdr:col>
      <xdr:colOff>226219</xdr:colOff>
      <xdr:row>3</xdr:row>
      <xdr:rowOff>182167</xdr:rowOff>
    </xdr:from>
    <xdr:to>
      <xdr:col>14</xdr:col>
      <xdr:colOff>71120</xdr:colOff>
      <xdr:row>26</xdr:row>
      <xdr:rowOff>23813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tabSelected="1" zoomScale="75" zoomScaleNormal="75" workbookViewId="0">
      <selection activeCell="G2" sqref="G2"/>
    </sheetView>
  </sheetViews>
  <sheetFormatPr baseColWidth="10" defaultColWidth="11.453125" defaultRowHeight="14.5" x14ac:dyDescent="0.35"/>
  <cols>
    <col min="1" max="1" width="5.36328125" style="3" customWidth="1"/>
    <col min="2" max="2" width="32.90625" style="3" bestFit="1" customWidth="1"/>
    <col min="3" max="3" width="11.453125" style="3"/>
    <col min="4" max="4" width="5.54296875" style="3" bestFit="1" customWidth="1"/>
    <col min="5" max="5" width="2.36328125" style="3" customWidth="1"/>
    <col min="6" max="6" width="16.08984375" style="3" customWidth="1"/>
    <col min="7" max="7" width="20.54296875" style="3" customWidth="1"/>
    <col min="8" max="8" width="19.453125" style="3" bestFit="1" customWidth="1"/>
    <col min="9" max="9" width="18.6328125" style="3" customWidth="1"/>
    <col min="10" max="10" width="16.36328125" style="3" customWidth="1"/>
    <col min="11" max="11" width="20.08984375" style="3" bestFit="1" customWidth="1"/>
    <col min="12" max="16384" width="11.453125" style="3"/>
  </cols>
  <sheetData>
    <row r="1" spans="1:11" ht="45.75" customHeight="1" x14ac:dyDescent="0.35">
      <c r="C1" s="83" t="s">
        <v>70</v>
      </c>
      <c r="D1" s="83"/>
      <c r="E1" s="83"/>
      <c r="F1" s="83"/>
      <c r="G1" s="83"/>
      <c r="H1" s="83"/>
      <c r="I1" s="83"/>
      <c r="J1" s="83"/>
      <c r="K1" s="15" t="s">
        <v>22</v>
      </c>
    </row>
    <row r="2" spans="1:11" ht="16.5" customHeight="1" x14ac:dyDescent="0.55000000000000004">
      <c r="C2" s="84" t="s">
        <v>71</v>
      </c>
      <c r="K2" s="14" t="s">
        <v>23</v>
      </c>
    </row>
    <row r="3" spans="1:11" ht="17.25" customHeight="1" x14ac:dyDescent="0.35">
      <c r="A3" s="3">
        <v>25</v>
      </c>
      <c r="K3" s="13" t="s">
        <v>24</v>
      </c>
    </row>
    <row r="4" spans="1:11" ht="15" thickBot="1" x14ac:dyDescent="0.4">
      <c r="A4" s="3">
        <v>50</v>
      </c>
    </row>
    <row r="5" spans="1:11" ht="16" thickBot="1" x14ac:dyDescent="0.4">
      <c r="A5" s="16">
        <v>100</v>
      </c>
      <c r="B5" s="66" t="s">
        <v>12</v>
      </c>
      <c r="C5" s="67"/>
      <c r="D5" s="68"/>
      <c r="F5" s="78" t="s">
        <v>15</v>
      </c>
      <c r="G5" s="79"/>
      <c r="H5" s="79"/>
      <c r="I5" s="79"/>
      <c r="J5" s="80"/>
    </row>
    <row r="6" spans="1:11" x14ac:dyDescent="0.35">
      <c r="A6" s="16">
        <v>150</v>
      </c>
      <c r="B6" s="5" t="s">
        <v>8</v>
      </c>
      <c r="C6" s="62">
        <v>500</v>
      </c>
      <c r="D6" s="6" t="s">
        <v>10</v>
      </c>
      <c r="F6" s="28" t="s">
        <v>1</v>
      </c>
      <c r="G6" s="1" t="s">
        <v>2</v>
      </c>
      <c r="H6" s="1" t="s">
        <v>53</v>
      </c>
      <c r="I6" s="1" t="s">
        <v>52</v>
      </c>
      <c r="J6" s="29" t="s">
        <v>3</v>
      </c>
    </row>
    <row r="7" spans="1:11" ht="15" thickBot="1" x14ac:dyDescent="0.4">
      <c r="A7" s="16">
        <v>200</v>
      </c>
      <c r="B7" s="7" t="s">
        <v>9</v>
      </c>
      <c r="C7" s="63">
        <v>100</v>
      </c>
      <c r="D7" s="8" t="s">
        <v>11</v>
      </c>
      <c r="F7" s="30" t="s">
        <v>46</v>
      </c>
      <c r="G7" s="60">
        <v>1</v>
      </c>
      <c r="H7" s="27">
        <f>IF($C$10="Defaut Granulaire",'Facteur saisonniers'!C4,IF($C$10="MG 20",'Facteur saisonniers'!C5,IF($C$10="MG 56",'Facteur saisonniers'!C6,IF($C$10="MG 112",'Facteur saisonniers'!C7,IF($C$10="SP-SM",'Facteur saisonniers'!C8,IF($C$10="SM",'Facteur saisonniers'!C9,IF($C$10="SC",'Facteur saisonniers'!C10,IF($C$10="ML",'Facteur saisonniers'!C11,IF($C$10="MH",'Facteur saisonniers'!C12,IF($C$10="CL",'Facteur saisonniers'!C13,IF($C$10="ML-CL",'Facteur saisonniers'!C14,IF($C$10="CH",'Facteur saisonniers'!C15,IF($C$10="SP",'Facteur saisonniers'!C16,IF($C$10="GP",'Facteur saisonniers'!C17,'Facteur saisonniers'!C18))))))))))))))</f>
        <v>1.1599999999999999</v>
      </c>
      <c r="I7" s="27">
        <f>IF(H7*$C$11&gt;500,500,H7*$C$11)</f>
        <v>81.199999999999989</v>
      </c>
      <c r="J7" s="31">
        <f>(IF($C$14=25,IF($C$7=100,80000000000000*$C$6^(-6.27)*I7^(-1.134),IF($C$7=150,50000000000000*$C$6^(-6.333)*I7^(-1.097),IF($C$7=200,20000000000000*$C$6^(-6.284)*I7^(-1.075),IF($C$7=300,4000000000000*$C$6^(-6.156)*I7^(-1.051),700000000000*$C$6^(-5.96)*I7^(-1.038))))),IF($C$14=50,IF($C$7=100,10000000000000*$C$6^(-6.226)*I7^(-1.134),IF($C$7=150,2000000000000*$C$6^(-6.006)*I7^(-1.116),IF($C$7=200,20000000000000*$C$6^(-6.497)*I7^(-1.088),IF($C$7=300,800000000000*$C$6^(-6.148)*I7^(-1.052),200000000000*$C$6^(-5.955)*I7^(-1.04))))))))</f>
        <v>6.53298291827122E-6</v>
      </c>
      <c r="K7" s="47">
        <f>(J7*G7)/($J$7*$G$7+$J$8*$G$8+$J$9*$G$9+$J$10*$G$10+$J$11*$G$11)</f>
        <v>7.6791902764414693E-2</v>
      </c>
    </row>
    <row r="8" spans="1:11" ht="15" thickBot="1" x14ac:dyDescent="0.4">
      <c r="A8" s="16">
        <v>300</v>
      </c>
      <c r="F8" s="30" t="s">
        <v>4</v>
      </c>
      <c r="G8" s="60">
        <v>1</v>
      </c>
      <c r="H8" s="27">
        <f>IF($C$10="Defaut Granulaire",'Facteur saisonniers'!D4,IF($C$10="MG 20",'Facteur saisonniers'!D5,IF($C$10="MG 56",'Facteur saisonniers'!D6,IF($C$10="MG 112",'Facteur saisonniers'!D7,IF($C$10="SP-SM",'Facteur saisonniers'!D8,IF($C$10="SM",'Facteur saisonniers'!D9,IF($C$10="SC",'Facteur saisonniers'!D10,IF($C$10="ML",'Facteur saisonniers'!D11,IF($C$10="MH",'Facteur saisonniers'!D12,IF($C$10="CL",'Facteur saisonniers'!D13,IF($C$10="ML-CL",'Facteur saisonniers'!D14,IF($C$10="CH",'Facteur saisonniers'!D15,IF($C$10="SP",'Facteur saisonniers'!D16,IF($C$10="GP",'Facteur saisonniers'!D17,'Facteur saisonniers'!D18))))))))))))))</f>
        <v>8.92</v>
      </c>
      <c r="I8" s="27">
        <f t="shared" ref="I8:I11" si="0">IF(H8*$C$11&gt;500,500,H8*$C$11)</f>
        <v>500</v>
      </c>
      <c r="J8" s="31">
        <f>(IF($C$14=25,IF($C$7=100,80000000000000*$C$6^(-6.27)*I8^(-1.134),IF($C$7=150,50000000000000*$C$6^(-6.333)*I8^(-1.097),IF($C$7=200,20000000000000*$C$6^(-6.284)*I8^(-1.075),IF($C$7=300,4000000000000*$C$6^(-6.156)*I8^(-1.051),700000000000*$C$6^(-5.96)*I8^(-1.038))))),IF($C$14=50,IF($C$7=100,10000000000000*$C$6^(-6.226)*I8^(-1.134),IF($C$7=150,2000000000000*$C$6^(-6.006)*I8^(-1.116),IF($C$7=200,20000000000000*$C$6^(-6.497)*I8^(-1.088),IF($C$7=300,800000000000*$C$6^(-6.148)*I8^(-1.052),200000000000*$C$6^(-5.955)*I8^(-1.04))))))))</f>
        <v>8.3160305268203354E-7</v>
      </c>
      <c r="K8" s="47">
        <f t="shared" ref="K8:K11" si="1">(J8*G8)/($J$7*$G$7+$J$8*$G$8+$J$9*$G$9+$J$10*$G$10+$J$11*$G$11)</f>
        <v>9.7750723611333273E-3</v>
      </c>
    </row>
    <row r="9" spans="1:11" ht="16" thickBot="1" x14ac:dyDescent="0.4">
      <c r="A9" s="16">
        <v>400</v>
      </c>
      <c r="B9" s="66" t="s">
        <v>49</v>
      </c>
      <c r="C9" s="67"/>
      <c r="D9" s="68"/>
      <c r="F9" s="30" t="s">
        <v>47</v>
      </c>
      <c r="G9" s="60">
        <v>1</v>
      </c>
      <c r="H9" s="27">
        <f>IF($C$10="Defaut Granulaire",'Facteur saisonniers'!E4,IF($C$10="MG 20",'Facteur saisonniers'!E5,IF($C$10="MG 56",'Facteur saisonniers'!E6,IF($C$10="MG 112",'Facteur saisonniers'!E7,IF($C$10="SP-SM",'Facteur saisonniers'!E8,IF($C$10="SM",'Facteur saisonniers'!E9,IF($C$10="SC",'Facteur saisonniers'!E10,IF($C$10="ML",'Facteur saisonniers'!E11,IF($C$10="MH",'Facteur saisonniers'!E12,IF($C$10="CL",'Facteur saisonniers'!E13,IF($C$10="ML-CL",'Facteur saisonniers'!E14,IF($C$10="CH",'Facteur saisonniers'!E15,IF($C$10="SP",'Facteur saisonniers'!E16,IF($C$10="GP",'Facteur saisonniers'!E17,'Facteur saisonniers'!E18))))))))))))))</f>
        <v>8.92</v>
      </c>
      <c r="I9" s="27">
        <f t="shared" si="0"/>
        <v>500</v>
      </c>
      <c r="J9" s="31">
        <f>(IF($C$14=25,IF($C$7=100,80000000000000*$C$6^(-6.27)*I9^(-1.134),IF($C$7=150,50000000000000*$C$6^(-6.333)*I9^(-1.097),IF($C$7=200,20000000000000*$C$6^(-6.284)*I9^(-1.075),IF($C$7=300,4000000000000*$C$6^(-6.156)*I9^(-1.051),700000000000*$C$6^(-5.96)*I9^(-1.038))))),IF($C$14=50,IF($C$7=100,10000000000000*$C$6^(-6.226)*I9^(-1.134),IF($C$7=150,2000000000000*$C$6^(-6.006)*I9^(-1.116),IF($C$7=200,20000000000000*$C$6^(-6.497)*I9^(-1.088),IF($C$7=300,800000000000*$C$6^(-6.148)*I9^(-1.052),200000000000*$C$6^(-5.955)*I9^(-1.04))))))))</f>
        <v>8.3160305268203354E-7</v>
      </c>
      <c r="K9" s="47">
        <f t="shared" si="1"/>
        <v>9.7750723611333273E-3</v>
      </c>
    </row>
    <row r="10" spans="1:11" x14ac:dyDescent="0.35">
      <c r="A10" s="16">
        <v>0</v>
      </c>
      <c r="B10" s="24" t="s">
        <v>50</v>
      </c>
      <c r="C10" s="64" t="s">
        <v>32</v>
      </c>
      <c r="D10" s="25"/>
      <c r="F10" s="30" t="s">
        <v>48</v>
      </c>
      <c r="G10" s="60">
        <v>3.5</v>
      </c>
      <c r="H10" s="27">
        <f>IF($C$10="Defaut Granulaire",'Facteur saisonniers'!F4,IF($C$10="MG 20",'Facteur saisonniers'!F5,IF($C$10="MG 56",'Facteur saisonniers'!F6,IF($C$10="MG 112",'Facteur saisonniers'!F7,IF($C$10="SP-SM",'Facteur saisonniers'!F8,IF($C$10="SM",'Facteur saisonniers'!F9,IF($C$10="SC",'Facteur saisonniers'!F10,IF($C$10="ML",'Facteur saisonniers'!F11,IF($C$10="MH",'Facteur saisonniers'!F12,IF($C$10="CL",'Facteur saisonniers'!F13,IF($C$10="ML-CL",'Facteur saisonniers'!F14,IF($C$10="CH",'Facteur saisonniers'!F15,IF($C$10="SP",'Facteur saisonniers'!F16,IF($C$10="GP",'Facteur saisonniers'!F17,'Facteur saisonniers'!F18))))))))))))))</f>
        <v>0.81</v>
      </c>
      <c r="I10" s="27">
        <f t="shared" si="0"/>
        <v>56.7</v>
      </c>
      <c r="J10" s="31">
        <f>(IF($C$14=25,IF($C$7=100,80000000000000*$C$6^(-6.27)*I10^(-1.134),IF($C$7=150,50000000000000*$C$6^(-6.333)*I10^(-1.097),IF($C$7=200,20000000000000*$C$6^(-6.284)*I10^(-1.075),IF($C$7=300,4000000000000*$C$6^(-6.156)*I10^(-1.051),700000000000*$C$6^(-5.96)*I10^(-1.038))))),IF($C$14=50,IF($C$7=100,10000000000000*$C$6^(-6.226)*I10^(-1.134),IF($C$7=150,2000000000000*$C$6^(-6.006)*I10^(-1.116),IF($C$7=200,20000000000000*$C$6^(-6.497)*I10^(-1.088),IF($C$7=300,800000000000*$C$6^(-6.148)*I10^(-1.052),200000000000*$C$6^(-5.955)*I10^(-1.04))))))))</f>
        <v>9.8171374367743832E-6</v>
      </c>
      <c r="K10" s="47">
        <f t="shared" si="1"/>
        <v>0.40388416059751231</v>
      </c>
    </row>
    <row r="11" spans="1:11" ht="15.75" customHeight="1" thickBot="1" x14ac:dyDescent="0.4">
      <c r="A11" s="16">
        <v>1</v>
      </c>
      <c r="B11" s="10" t="s">
        <v>51</v>
      </c>
      <c r="C11" s="65">
        <v>70</v>
      </c>
      <c r="D11" s="26" t="s">
        <v>18</v>
      </c>
      <c r="F11" s="32" t="s">
        <v>5</v>
      </c>
      <c r="G11" s="61">
        <v>5.5</v>
      </c>
      <c r="H11" s="33">
        <f>IF($C$10="Defaut Granulaire",'Facteur saisonniers'!G4,IF($C$10="MG 20",'Facteur saisonniers'!G5,IF($C$10="MG 56",'Facteur saisonniers'!G6,IF($C$10="MG 112",'Facteur saisonniers'!G7,IF($C$10="SP-SM",'Facteur saisonniers'!G8,IF($C$10="SM",'Facteur saisonniers'!G9,IF($C$10="SC",'Facteur saisonniers'!G10,IF($C$10="ML",'Facteur saisonniers'!G11,IF($C$10="MH",'Facteur saisonniers'!G12,IF($C$10="CL",'Facteur saisonniers'!G13,IF($C$10="ML-CL",'Facteur saisonniers'!G14,IF($C$10="CH",'Facteur saisonniers'!G15,IF($C$10="SP",'Facteur saisonniers'!G16,IF($C$10="GP",'Facteur saisonniers'!G17,'Facteur saisonniers'!G18))))))))))))))</f>
        <v>1</v>
      </c>
      <c r="I11" s="33">
        <f t="shared" si="0"/>
        <v>70</v>
      </c>
      <c r="J11" s="34">
        <f>(IF($C$14=25,IF($C$7=100,80000000000000*$C$6^(-6.27)*I11^(-1.134),IF($C$7=150,50000000000000*$C$6^(-6.333)*I11^(-1.097),IF($C$7=200,20000000000000*$C$6^(-6.284)*I11^(-1.075),IF($C$7=300,4000000000000*$C$6^(-6.156)*I11^(-1.051),700000000000*$C$6^(-5.96)*I11^(-1.038))))),IF($C$14=50,IF($C$7=100,10000000000000*$C$6^(-6.226)*I11^(-1.134),IF($C$7=150,2000000000000*$C$6^(-6.006)*I11^(-1.116),IF($C$7=200,20000000000000*$C$6^(-6.497)*I11^(-1.088),IF($C$7=300,800000000000*$C$6^(-6.148)*I11^(-1.052),200000000000*$C$6^(-5.955)*I11^(-1.04))))))))</f>
        <v>7.7304875030003642E-6</v>
      </c>
      <c r="K11" s="47">
        <f t="shared" si="1"/>
        <v>0.4997737919158064</v>
      </c>
    </row>
    <row r="12" spans="1:11" ht="17.25" customHeight="1" thickBot="1" x14ac:dyDescent="0.4">
      <c r="A12" s="16">
        <v>2</v>
      </c>
      <c r="F12" s="51" t="s">
        <v>60</v>
      </c>
      <c r="G12" s="52">
        <f>SUM(G7:G11)</f>
        <v>12</v>
      </c>
      <c r="H12" s="4"/>
    </row>
    <row r="13" spans="1:11" ht="18.75" customHeight="1" thickBot="1" x14ac:dyDescent="0.4">
      <c r="A13" s="16">
        <v>3</v>
      </c>
      <c r="B13" s="66" t="s">
        <v>13</v>
      </c>
      <c r="C13" s="67"/>
      <c r="D13" s="68"/>
      <c r="G13" s="53" t="str">
        <f>IF(G12&lt;12,"Le total du nombre de mois doit être égal à 12",IF(G12&gt;12,"Le total du nombre de mois doit être égal à 12",""))</f>
        <v/>
      </c>
    </row>
    <row r="14" spans="1:11" ht="16.5" customHeight="1" thickBot="1" x14ac:dyDescent="0.4">
      <c r="A14" s="16">
        <v>4</v>
      </c>
      <c r="B14" s="9" t="s">
        <v>14</v>
      </c>
      <c r="C14" s="63">
        <v>25</v>
      </c>
      <c r="D14" s="8" t="s">
        <v>10</v>
      </c>
    </row>
    <row r="15" spans="1:11" ht="16.5" customHeight="1" thickBot="1" x14ac:dyDescent="0.4">
      <c r="A15" s="16">
        <v>5</v>
      </c>
      <c r="B15" s="2"/>
    </row>
    <row r="16" spans="1:11" ht="15" customHeight="1" thickBot="1" x14ac:dyDescent="0.4">
      <c r="A16" s="16">
        <v>6</v>
      </c>
      <c r="B16" s="66" t="s">
        <v>6</v>
      </c>
      <c r="C16" s="67"/>
      <c r="D16" s="68"/>
      <c r="F16" s="72" t="s">
        <v>54</v>
      </c>
      <c r="G16" s="73"/>
      <c r="H16" s="73"/>
      <c r="I16" s="73"/>
      <c r="J16" s="74"/>
    </row>
    <row r="17" spans="1:10" ht="16.5" customHeight="1" thickBot="1" x14ac:dyDescent="0.4">
      <c r="A17" s="16">
        <v>7</v>
      </c>
      <c r="B17" s="10" t="s">
        <v>0</v>
      </c>
      <c r="C17" s="18">
        <f>(J7*G7+J8*G8+J9*G9+J10*G10+J11*G11)/(G7+G8+G9+G10+G11)</f>
        <v>7.0894876099039687E-6</v>
      </c>
      <c r="D17" s="8"/>
      <c r="F17" s="5"/>
      <c r="H17" s="37"/>
      <c r="I17" s="2"/>
      <c r="J17" s="6"/>
    </row>
    <row r="18" spans="1:10" ht="15" thickBot="1" x14ac:dyDescent="0.4">
      <c r="A18" s="16">
        <v>8</v>
      </c>
      <c r="F18" s="35"/>
      <c r="G18" s="23"/>
      <c r="H18" s="23"/>
      <c r="I18" s="23"/>
      <c r="J18" s="6"/>
    </row>
    <row r="19" spans="1:10" ht="17.25" customHeight="1" thickBot="1" x14ac:dyDescent="0.4">
      <c r="A19" s="16">
        <v>9</v>
      </c>
      <c r="B19" s="75" t="s">
        <v>16</v>
      </c>
      <c r="C19" s="76"/>
      <c r="D19" s="77"/>
      <c r="F19" s="5"/>
      <c r="G19" s="81" t="s">
        <v>59</v>
      </c>
      <c r="H19" s="81"/>
      <c r="I19" s="81"/>
      <c r="J19" s="6"/>
    </row>
    <row r="20" spans="1:10" ht="15.75" customHeight="1" thickBot="1" x14ac:dyDescent="0.4">
      <c r="A20" s="16">
        <v>10</v>
      </c>
      <c r="B20" s="11" t="s">
        <v>17</v>
      </c>
      <c r="C20" s="19">
        <f>(IF($C$14=25,IF($C$7=100,(80000000000000*$C$6^(-6.27)*C17^(-1))^(1/1.134),IF($C$7=150,(50000000000000*$C$6^(-6.333)*C17^(-1))^(1/1.097),(20000000000000*$C$6^(-6.284)*C17^(-1))^(1/1.075))),IF($C$14=50,IF($C$7=100,(10000000000000*$C$6^(-6.226)*C17^(-1))^(1/1.134),IF($C$7=150,(2000000000000*$C$6^(-6.006)*C17^(-1))^(1/1.116),(20000000000000*$C$6^(-6.497)*C17^(-1))^(1/1.088))))))</f>
        <v>75.552350875897105</v>
      </c>
      <c r="D20" s="8" t="s">
        <v>18</v>
      </c>
      <c r="F20" s="5"/>
      <c r="G20" s="50"/>
      <c r="H20" s="50"/>
      <c r="I20" s="50"/>
      <c r="J20" s="6"/>
    </row>
    <row r="21" spans="1:10" ht="15.75" customHeight="1" thickBot="1" x14ac:dyDescent="0.4">
      <c r="A21" s="16">
        <v>11</v>
      </c>
      <c r="F21" s="5"/>
      <c r="G21" s="39" t="s">
        <v>55</v>
      </c>
      <c r="H21" s="45">
        <f>C6</f>
        <v>500</v>
      </c>
      <c r="I21" s="40" t="s">
        <v>10</v>
      </c>
      <c r="J21" s="6"/>
    </row>
    <row r="22" spans="1:10" ht="16" thickBot="1" x14ac:dyDescent="0.4">
      <c r="A22" s="16">
        <v>12</v>
      </c>
      <c r="B22" s="75" t="s">
        <v>19</v>
      </c>
      <c r="C22" s="76"/>
      <c r="D22" s="77"/>
      <c r="F22" s="5"/>
      <c r="G22" s="39" t="s">
        <v>56</v>
      </c>
      <c r="H22" s="41">
        <f>C7</f>
        <v>100</v>
      </c>
      <c r="I22" s="42" t="s">
        <v>11</v>
      </c>
      <c r="J22" s="6"/>
    </row>
    <row r="23" spans="1:10" ht="18.75" customHeight="1" thickBot="1" x14ac:dyDescent="0.4">
      <c r="A23" s="48" t="s">
        <v>25</v>
      </c>
      <c r="B23" s="12" t="s">
        <v>67</v>
      </c>
      <c r="C23" s="20">
        <f>(1+0.35)*565*0.001/C20*(1-2*0.35+2*0.35*(0.8*C6*((C7/C20)^(1/3))*(((1-0.35^2)/(1-0.35^2))^(1/3)))/(150^2+(0.8*C6*((C7/C20)^(1/3))*(((1-0.35^2)/(1-0.35^2))^(1/3)))^2)^0.5-(0.8*C6*((C7/C20)^(1/3))*(((1-0.35^2)/(1-0.35^2))^(1/3)))^3/(150^2+(0.8*C6*((C7/C20)^(1/3))*(((1-0.35^2)/(1-0.35^2))^(1/3)))^2)^(3/2))</f>
        <v>1.1606093960964301E-3</v>
      </c>
      <c r="D23" s="8"/>
      <c r="F23" s="5"/>
      <c r="G23" s="82" t="s">
        <v>57</v>
      </c>
      <c r="H23" s="82"/>
      <c r="I23" s="82"/>
      <c r="J23" s="6"/>
    </row>
    <row r="24" spans="1:10" ht="16.5" customHeight="1" thickBot="1" x14ac:dyDescent="0.4">
      <c r="A24" s="48" t="s">
        <v>26</v>
      </c>
      <c r="F24" s="5"/>
      <c r="G24" s="82"/>
      <c r="H24" s="82"/>
      <c r="I24" s="82"/>
      <c r="J24" s="6"/>
    </row>
    <row r="25" spans="1:10" ht="16.5" customHeight="1" thickBot="1" x14ac:dyDescent="0.4">
      <c r="A25" s="48" t="s">
        <v>27</v>
      </c>
      <c r="B25" s="75" t="s">
        <v>7</v>
      </c>
      <c r="C25" s="76"/>
      <c r="D25" s="77"/>
      <c r="F25" s="5"/>
      <c r="G25" s="43" t="s">
        <v>58</v>
      </c>
      <c r="H25" s="46" t="str">
        <f>C10</f>
        <v>ML</v>
      </c>
      <c r="I25" s="38"/>
      <c r="J25" s="6"/>
    </row>
    <row r="26" spans="1:10" ht="16.5" customHeight="1" thickBot="1" x14ac:dyDescent="0.4">
      <c r="A26" s="48" t="s">
        <v>28</v>
      </c>
      <c r="B26" s="11" t="s">
        <v>20</v>
      </c>
      <c r="C26" s="17">
        <f>IF($C$14=25,10^(-(LOG(C23/0.07)/0.346)),10^(-(LOG(C23/0.1196)/0.346)))</f>
        <v>139861.86014105057</v>
      </c>
      <c r="D26" s="8" t="s">
        <v>21</v>
      </c>
      <c r="F26" s="5"/>
      <c r="G26" s="43" t="s">
        <v>56</v>
      </c>
      <c r="H26" s="46">
        <f>C11</f>
        <v>70</v>
      </c>
      <c r="I26" s="44" t="s">
        <v>11</v>
      </c>
      <c r="J26" s="6"/>
    </row>
    <row r="27" spans="1:10" ht="16.5" customHeight="1" thickBot="1" x14ac:dyDescent="0.4">
      <c r="A27" s="48" t="s">
        <v>29</v>
      </c>
      <c r="F27" s="5"/>
      <c r="G27" s="38"/>
      <c r="H27" s="38"/>
      <c r="I27" s="38"/>
      <c r="J27" s="6"/>
    </row>
    <row r="28" spans="1:10" ht="17.25" customHeight="1" thickBot="1" x14ac:dyDescent="0.4">
      <c r="A28" s="48" t="s">
        <v>30</v>
      </c>
      <c r="B28" s="66" t="s">
        <v>61</v>
      </c>
      <c r="C28" s="67"/>
      <c r="D28" s="68"/>
      <c r="F28" s="5"/>
      <c r="J28" s="6"/>
    </row>
    <row r="29" spans="1:10" ht="15" thickBot="1" x14ac:dyDescent="0.4">
      <c r="A29" s="48" t="s">
        <v>31</v>
      </c>
      <c r="B29" s="55" t="s">
        <v>62</v>
      </c>
      <c r="C29" s="62">
        <v>35</v>
      </c>
      <c r="D29" s="56" t="s">
        <v>63</v>
      </c>
      <c r="F29" s="7"/>
      <c r="G29" s="36"/>
      <c r="H29" s="36"/>
      <c r="I29" s="36"/>
      <c r="J29" s="8"/>
    </row>
    <row r="30" spans="1:10" x14ac:dyDescent="0.35">
      <c r="A30" s="48" t="s">
        <v>32</v>
      </c>
      <c r="B30" s="55" t="s">
        <v>64</v>
      </c>
      <c r="C30" s="54">
        <f>C6</f>
        <v>500</v>
      </c>
      <c r="D30" s="56" t="s">
        <v>10</v>
      </c>
    </row>
    <row r="31" spans="1:10" x14ac:dyDescent="0.35">
      <c r="A31" s="49" t="s">
        <v>33</v>
      </c>
      <c r="B31" s="55" t="s">
        <v>65</v>
      </c>
      <c r="C31" s="62">
        <v>1.5</v>
      </c>
      <c r="D31" s="56" t="s">
        <v>68</v>
      </c>
    </row>
    <row r="32" spans="1:10" x14ac:dyDescent="0.35">
      <c r="A32" s="48" t="s">
        <v>34</v>
      </c>
      <c r="B32" s="55" t="s">
        <v>66</v>
      </c>
      <c r="C32" s="57">
        <f>0.00856*C29+(-0.0003*LN(C31)+0.0003)*((C30/10)^2)+(0.0265*C31-0.0709)*(C30/10)-0.6446*C31+3.288</f>
        <v>1.5091011689188765</v>
      </c>
      <c r="D32" s="6"/>
    </row>
    <row r="33" spans="1:4" ht="16.5" customHeight="1" thickBot="1" x14ac:dyDescent="0.4">
      <c r="A33" s="48" t="s">
        <v>35</v>
      </c>
      <c r="B33" s="69" t="str">
        <f>IF(C32&lt;1.5,"F.S&lt;1,5 le risque de rupture des pentes est présent",IF(C32&gt;1.5,"F.S&gt;1,5 le risque de rupture des pentes est négligeable","F.S=1,5 le risque de rupture des pentes est négligeable"))</f>
        <v>F.S&gt;1,5 le risque de rupture des pentes est négligeable</v>
      </c>
      <c r="C33" s="70"/>
      <c r="D33" s="71"/>
    </row>
    <row r="34" spans="1:4" x14ac:dyDescent="0.35">
      <c r="A34" s="48" t="s">
        <v>36</v>
      </c>
    </row>
    <row r="35" spans="1:4" x14ac:dyDescent="0.35">
      <c r="A35" s="48" t="s">
        <v>37</v>
      </c>
    </row>
    <row r="36" spans="1:4" x14ac:dyDescent="0.35">
      <c r="A36" s="48" t="s">
        <v>38</v>
      </c>
    </row>
    <row r="37" spans="1:4" ht="16.5" customHeight="1" x14ac:dyDescent="0.35">
      <c r="A37" s="48" t="s">
        <v>39</v>
      </c>
    </row>
    <row r="38" spans="1:4" x14ac:dyDescent="0.35">
      <c r="A38" s="16">
        <v>0</v>
      </c>
    </row>
    <row r="39" spans="1:4" x14ac:dyDescent="0.35">
      <c r="A39" s="16">
        <v>0.5</v>
      </c>
    </row>
    <row r="40" spans="1:4" x14ac:dyDescent="0.35">
      <c r="A40" s="16">
        <v>1</v>
      </c>
    </row>
    <row r="41" spans="1:4" x14ac:dyDescent="0.35">
      <c r="A41" s="16">
        <v>1.5</v>
      </c>
    </row>
    <row r="42" spans="1:4" x14ac:dyDescent="0.35">
      <c r="A42" s="16">
        <v>2</v>
      </c>
    </row>
    <row r="43" spans="1:4" x14ac:dyDescent="0.35">
      <c r="A43" s="16">
        <v>2.5</v>
      </c>
    </row>
    <row r="44" spans="1:4" x14ac:dyDescent="0.35">
      <c r="A44" s="16">
        <v>3</v>
      </c>
    </row>
    <row r="45" spans="1:4" x14ac:dyDescent="0.35">
      <c r="A45" s="16">
        <v>3.5</v>
      </c>
    </row>
    <row r="46" spans="1:4" x14ac:dyDescent="0.35">
      <c r="A46" s="16">
        <v>4</v>
      </c>
    </row>
    <row r="47" spans="1:4" x14ac:dyDescent="0.35">
      <c r="A47" s="16">
        <v>4.5</v>
      </c>
    </row>
    <row r="48" spans="1:4" x14ac:dyDescent="0.35">
      <c r="A48" s="16">
        <v>5</v>
      </c>
    </row>
    <row r="49" spans="1:1" x14ac:dyDescent="0.35">
      <c r="A49" s="16">
        <v>5.5</v>
      </c>
    </row>
    <row r="50" spans="1:1" x14ac:dyDescent="0.35">
      <c r="A50" s="16">
        <v>6</v>
      </c>
    </row>
    <row r="51" spans="1:1" x14ac:dyDescent="0.35">
      <c r="A51" s="16">
        <v>6.5</v>
      </c>
    </row>
    <row r="52" spans="1:1" x14ac:dyDescent="0.35">
      <c r="A52" s="16">
        <v>7</v>
      </c>
    </row>
    <row r="53" spans="1:1" x14ac:dyDescent="0.35">
      <c r="A53" s="16">
        <v>7.5</v>
      </c>
    </row>
    <row r="54" spans="1:1" x14ac:dyDescent="0.35">
      <c r="A54" s="16">
        <v>8</v>
      </c>
    </row>
    <row r="55" spans="1:1" x14ac:dyDescent="0.35">
      <c r="A55" s="16">
        <v>8.5</v>
      </c>
    </row>
    <row r="56" spans="1:1" x14ac:dyDescent="0.35">
      <c r="A56" s="16">
        <v>9</v>
      </c>
    </row>
    <row r="57" spans="1:1" x14ac:dyDescent="0.35">
      <c r="A57" s="16">
        <v>9.5</v>
      </c>
    </row>
    <row r="58" spans="1:1" x14ac:dyDescent="0.35">
      <c r="A58" s="16">
        <v>10</v>
      </c>
    </row>
    <row r="59" spans="1:1" x14ac:dyDescent="0.35">
      <c r="A59" s="16">
        <v>10.5</v>
      </c>
    </row>
    <row r="60" spans="1:1" x14ac:dyDescent="0.35">
      <c r="A60" s="16">
        <v>11</v>
      </c>
    </row>
    <row r="61" spans="1:1" x14ac:dyDescent="0.35">
      <c r="A61" s="16">
        <v>11.5</v>
      </c>
    </row>
    <row r="62" spans="1:1" x14ac:dyDescent="0.35">
      <c r="A62" s="16">
        <v>12</v>
      </c>
    </row>
  </sheetData>
  <mergeCells count="15">
    <mergeCell ref="B28:D28"/>
    <mergeCell ref="B33:D33"/>
    <mergeCell ref="C1:J1"/>
    <mergeCell ref="B5:D5"/>
    <mergeCell ref="B9:D9"/>
    <mergeCell ref="B13:D13"/>
    <mergeCell ref="B16:D16"/>
    <mergeCell ref="F16:J16"/>
    <mergeCell ref="B22:D22"/>
    <mergeCell ref="B25:D25"/>
    <mergeCell ref="F5:J5"/>
    <mergeCell ref="B19:D19"/>
    <mergeCell ref="G19:I19"/>
    <mergeCell ref="G24:I24"/>
    <mergeCell ref="G23:I23"/>
  </mergeCells>
  <conditionalFormatting sqref="G12">
    <cfRule type="expression" dxfId="8" priority="7">
      <formula>$G$12&gt;12</formula>
    </cfRule>
    <cfRule type="expression" dxfId="7" priority="8">
      <formula>$G$12&lt;12</formula>
    </cfRule>
    <cfRule type="expression" dxfId="6" priority="9">
      <formula>"&lt;12"</formula>
    </cfRule>
  </conditionalFormatting>
  <conditionalFormatting sqref="C32">
    <cfRule type="expression" dxfId="5" priority="4">
      <formula>$C$32&gt;1.5</formula>
    </cfRule>
    <cfRule type="expression" dxfId="4" priority="5">
      <formula>$C$32=1.5</formula>
    </cfRule>
    <cfRule type="expression" dxfId="3" priority="6">
      <formula>$C$32&lt;1.5</formula>
    </cfRule>
  </conditionalFormatting>
  <conditionalFormatting sqref="B33:D33">
    <cfRule type="expression" dxfId="2" priority="1">
      <formula>$C$32&gt;1.5</formula>
    </cfRule>
    <cfRule type="expression" dxfId="1" priority="2">
      <formula>$C$32=1.5</formula>
    </cfRule>
    <cfRule type="expression" dxfId="0" priority="3">
      <formula>$C$32&lt;1.5</formula>
    </cfRule>
  </conditionalFormatting>
  <dataValidations count="4">
    <dataValidation type="list" allowBlank="1" showInputMessage="1" showErrorMessage="1" sqref="C14">
      <formula1>$A$3:$A$4</formula1>
    </dataValidation>
    <dataValidation type="list" allowBlank="1" showInputMessage="1" showErrorMessage="1" sqref="C7">
      <formula1>$A$5:$A$9</formula1>
    </dataValidation>
    <dataValidation type="list" allowBlank="1" showInputMessage="1" showErrorMessage="1" sqref="G7:G11">
      <formula1>$A$38:$A$62</formula1>
    </dataValidation>
    <dataValidation type="list" allowBlank="1" showInputMessage="1" showErrorMessage="1" sqref="C10">
      <formula1>$A$23:$A$37</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workbookViewId="0">
      <selection activeCell="I5" sqref="I5"/>
    </sheetView>
  </sheetViews>
  <sheetFormatPr baseColWidth="10" defaultRowHeight="14.5" x14ac:dyDescent="0.35"/>
  <cols>
    <col min="5" max="5" width="13.90625" customWidth="1"/>
  </cols>
  <sheetData>
    <row r="1" spans="1:7" x14ac:dyDescent="0.35">
      <c r="A1" s="58" t="s">
        <v>69</v>
      </c>
    </row>
    <row r="3" spans="1:7" ht="43.5" x14ac:dyDescent="0.35">
      <c r="B3" s="21" t="s">
        <v>40</v>
      </c>
      <c r="C3" s="21" t="s">
        <v>42</v>
      </c>
      <c r="D3" s="21" t="s">
        <v>41</v>
      </c>
      <c r="E3" s="21" t="s">
        <v>43</v>
      </c>
      <c r="F3" s="21" t="s">
        <v>44</v>
      </c>
      <c r="G3" s="21" t="s">
        <v>45</v>
      </c>
    </row>
    <row r="4" spans="1:7" ht="29" x14ac:dyDescent="0.35">
      <c r="A4" s="21"/>
      <c r="B4" s="22" t="s">
        <v>25</v>
      </c>
      <c r="C4" s="59">
        <v>1.17</v>
      </c>
      <c r="D4" s="59">
        <v>2.52</v>
      </c>
      <c r="E4" s="59">
        <v>0.35</v>
      </c>
      <c r="F4" s="59">
        <v>0.82</v>
      </c>
      <c r="G4" s="59">
        <v>1</v>
      </c>
    </row>
    <row r="5" spans="1:7" x14ac:dyDescent="0.35">
      <c r="A5" s="21"/>
      <c r="B5" s="22" t="s">
        <v>26</v>
      </c>
      <c r="C5" s="59">
        <v>1.18</v>
      </c>
      <c r="D5" s="59">
        <v>2.52</v>
      </c>
      <c r="E5" s="59">
        <v>0.35</v>
      </c>
      <c r="F5" s="59">
        <v>0.82</v>
      </c>
      <c r="G5" s="59">
        <v>1</v>
      </c>
    </row>
    <row r="6" spans="1:7" x14ac:dyDescent="0.35">
      <c r="A6" s="21"/>
      <c r="B6" s="22" t="s">
        <v>27</v>
      </c>
      <c r="C6" s="59">
        <v>1.18</v>
      </c>
      <c r="D6" s="59">
        <v>5.15</v>
      </c>
      <c r="E6" s="59">
        <v>0.35</v>
      </c>
      <c r="F6" s="59">
        <v>0.82</v>
      </c>
      <c r="G6" s="59">
        <v>1</v>
      </c>
    </row>
    <row r="7" spans="1:7" x14ac:dyDescent="0.35">
      <c r="A7" s="21"/>
      <c r="B7" s="22" t="s">
        <v>28</v>
      </c>
      <c r="C7" s="59">
        <v>1.18</v>
      </c>
      <c r="D7" s="59">
        <v>5.15</v>
      </c>
      <c r="E7" s="59">
        <v>0.35</v>
      </c>
      <c r="F7" s="59">
        <v>0.82</v>
      </c>
      <c r="G7" s="59">
        <v>1</v>
      </c>
    </row>
    <row r="8" spans="1:7" x14ac:dyDescent="0.35">
      <c r="A8" s="21"/>
      <c r="B8" s="22" t="s">
        <v>29</v>
      </c>
      <c r="C8" s="59">
        <v>1.18</v>
      </c>
      <c r="D8" s="59">
        <v>5.15</v>
      </c>
      <c r="E8" s="59">
        <v>5.15</v>
      </c>
      <c r="F8" s="59">
        <v>0.82</v>
      </c>
      <c r="G8" s="59">
        <v>1</v>
      </c>
    </row>
    <row r="9" spans="1:7" x14ac:dyDescent="0.35">
      <c r="A9" s="21"/>
      <c r="B9" s="22" t="s">
        <v>30</v>
      </c>
      <c r="C9" s="59">
        <v>1.17</v>
      </c>
      <c r="D9" s="59">
        <v>7.56</v>
      </c>
      <c r="E9" s="59">
        <v>7.56</v>
      </c>
      <c r="F9" s="59">
        <v>0.82</v>
      </c>
      <c r="G9" s="59">
        <v>1</v>
      </c>
    </row>
    <row r="10" spans="1:7" x14ac:dyDescent="0.35">
      <c r="A10" s="21"/>
      <c r="B10" s="22" t="s">
        <v>31</v>
      </c>
      <c r="C10" s="59">
        <v>1.17</v>
      </c>
      <c r="D10" s="59">
        <v>7.61</v>
      </c>
      <c r="E10" s="59">
        <v>7.61</v>
      </c>
      <c r="F10" s="59">
        <v>0.83</v>
      </c>
      <c r="G10" s="59">
        <v>1</v>
      </c>
    </row>
    <row r="11" spans="1:7" x14ac:dyDescent="0.35">
      <c r="A11" s="21"/>
      <c r="B11" s="22" t="s">
        <v>32</v>
      </c>
      <c r="C11" s="59">
        <v>1.1599999999999999</v>
      </c>
      <c r="D11" s="59">
        <v>8.92</v>
      </c>
      <c r="E11" s="59">
        <v>8.92</v>
      </c>
      <c r="F11" s="59">
        <v>0.81</v>
      </c>
      <c r="G11" s="59">
        <v>1</v>
      </c>
    </row>
    <row r="12" spans="1:7" x14ac:dyDescent="0.35">
      <c r="A12" s="21"/>
      <c r="B12" s="22" t="s">
        <v>33</v>
      </c>
      <c r="C12" s="59">
        <v>1.18</v>
      </c>
      <c r="D12" s="59">
        <v>18.82</v>
      </c>
      <c r="E12" s="59">
        <v>18.82</v>
      </c>
      <c r="F12" s="59">
        <v>0.82</v>
      </c>
      <c r="G12" s="59">
        <v>1</v>
      </c>
    </row>
    <row r="13" spans="1:7" x14ac:dyDescent="0.35">
      <c r="A13" s="21"/>
      <c r="B13" s="22" t="s">
        <v>34</v>
      </c>
      <c r="C13" s="59">
        <v>1.1599999999999999</v>
      </c>
      <c r="D13" s="59">
        <v>8.68</v>
      </c>
      <c r="E13" s="59">
        <v>8.68</v>
      </c>
      <c r="F13" s="59">
        <v>0.82</v>
      </c>
      <c r="G13" s="59">
        <v>1</v>
      </c>
    </row>
    <row r="14" spans="1:7" x14ac:dyDescent="0.35">
      <c r="A14" s="21"/>
      <c r="B14" s="22" t="s">
        <v>35</v>
      </c>
      <c r="C14" s="59">
        <v>1.19</v>
      </c>
      <c r="D14" s="59">
        <v>11.11</v>
      </c>
      <c r="E14" s="59">
        <v>11.11</v>
      </c>
      <c r="F14" s="59">
        <v>0.81</v>
      </c>
      <c r="G14" s="59">
        <v>1</v>
      </c>
    </row>
    <row r="15" spans="1:7" x14ac:dyDescent="0.35">
      <c r="A15" s="21"/>
      <c r="B15" s="22" t="s">
        <v>36</v>
      </c>
      <c r="C15" s="59">
        <v>1.1599999999999999</v>
      </c>
      <c r="D15" s="59">
        <v>8.65</v>
      </c>
      <c r="E15" s="59">
        <v>8.65</v>
      </c>
      <c r="F15" s="59">
        <v>0.81</v>
      </c>
      <c r="G15" s="59">
        <v>1</v>
      </c>
    </row>
    <row r="16" spans="1:7" x14ac:dyDescent="0.35">
      <c r="A16" s="21"/>
      <c r="B16" s="22" t="s">
        <v>37</v>
      </c>
      <c r="C16" s="59">
        <v>1.01</v>
      </c>
      <c r="D16" s="59">
        <v>28.65</v>
      </c>
      <c r="E16" s="59">
        <v>0.64</v>
      </c>
      <c r="F16" s="59">
        <v>0.78</v>
      </c>
      <c r="G16" s="59">
        <v>1</v>
      </c>
    </row>
    <row r="17" spans="1:7" x14ac:dyDescent="0.35">
      <c r="A17" s="21"/>
      <c r="B17" s="22" t="s">
        <v>38</v>
      </c>
      <c r="C17" s="59">
        <v>0.93</v>
      </c>
      <c r="D17" s="59">
        <v>26.07</v>
      </c>
      <c r="E17" s="59">
        <v>0.65</v>
      </c>
      <c r="F17" s="59">
        <v>0.83</v>
      </c>
      <c r="G17" s="59">
        <v>1</v>
      </c>
    </row>
    <row r="18" spans="1:7" x14ac:dyDescent="0.35">
      <c r="A18" s="21"/>
      <c r="B18" s="22" t="s">
        <v>39</v>
      </c>
      <c r="C18" s="59">
        <v>1.17</v>
      </c>
      <c r="D18" s="59">
        <v>7</v>
      </c>
      <c r="E18" s="59">
        <v>8</v>
      </c>
      <c r="F18" s="59">
        <v>0.82</v>
      </c>
      <c r="G18" s="59">
        <v>1</v>
      </c>
    </row>
    <row r="19" spans="1:7" x14ac:dyDescent="0.35">
      <c r="A19" s="21"/>
      <c r="B19" s="22"/>
      <c r="C19" s="22"/>
      <c r="D19" s="22"/>
      <c r="E19" s="22"/>
      <c r="F19" s="22"/>
      <c r="G19" s="22"/>
    </row>
  </sheetData>
  <sheetProtection algorithmName="SHA-512" hashValue="qCvtES0HBq2ljY40IBOgdVC9/9IUNqQ6im+j9k18hGjgGRFO7vnBQgVyX4toxUd6nubbZ9VtsqP/xrxUms14Tw==" saltValue="RzGqTaWLb7/NdC+OCTVI3Q==" spinCount="100000" sheet="1" objects="1" scenarios="1"/>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conception</vt:lpstr>
      <vt:lpstr>Facteur saisonniers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2018-02-28T20:17:48Z</dcterms:modified>
</cp:coreProperties>
</file>